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9fa302f0-9187-403a-a4d2-85ceca0abfdc/WOPIServiceId_TP_EGNYTE_PLUS/WOPIUserId_-/"/>
    </mc:Choice>
  </mc:AlternateContent>
  <xr:revisionPtr revIDLastSave="36" documentId="11_605136F0702E0F7D59FE5EB14F0834C95ADBD12D" xr6:coauthVersionLast="47" xr6:coauthVersionMax="47" xr10:uidLastSave="{8D2FB514-B2FD-47AE-BEAA-F4E5CDFD2856}"/>
  <bookViews>
    <workbookView xWindow="-120" yWindow="-120" windowWidth="29040" windowHeight="15720" xr2:uid="{00000000-000D-0000-FFFF-FFFF00000000}"/>
  </bookViews>
  <sheets>
    <sheet name="Calculator" sheetId="1" r:id="rId1"/>
    <sheet name="Rates &amp; Distric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2" i="1"/>
  <c r="F13" i="1" s="1"/>
  <c r="C21" i="1"/>
  <c r="C20" i="1"/>
  <c r="C19" i="1"/>
  <c r="C18" i="1"/>
  <c r="C17" i="1"/>
  <c r="B11" i="1"/>
  <c r="D26" i="1" s="1"/>
  <c r="F10" i="1"/>
  <c r="C24" i="1" s="1"/>
  <c r="B10" i="1"/>
  <c r="D20" i="1" s="1"/>
  <c r="F9" i="1"/>
  <c r="C23" i="1" s="1"/>
  <c r="F6" i="1"/>
  <c r="F8" i="1" s="1"/>
  <c r="E26" i="1" l="1"/>
  <c r="F26" i="1" s="1"/>
  <c r="E22" i="1"/>
  <c r="F22" i="1" s="1"/>
  <c r="C27" i="1"/>
  <c r="D18" i="1"/>
  <c r="D17" i="1"/>
  <c r="D24" i="1"/>
  <c r="D21" i="1"/>
  <c r="D22" i="1"/>
  <c r="F11" i="1"/>
  <c r="D19" i="1"/>
  <c r="F12" i="1"/>
  <c r="F7" i="1"/>
  <c r="D25" i="1"/>
  <c r="D23" i="1"/>
  <c r="E23" i="1" l="1"/>
  <c r="F23" i="1" s="1"/>
  <c r="E24" i="1"/>
  <c r="F24" i="1" s="1"/>
  <c r="E19" i="1"/>
  <c r="F19" i="1" s="1"/>
  <c r="E21" i="1"/>
  <c r="F21" i="1" s="1"/>
  <c r="E20" i="1"/>
  <c r="F20" i="1" s="1"/>
  <c r="E25" i="1"/>
  <c r="F25" i="1" s="1"/>
  <c r="E18" i="1"/>
  <c r="F18" i="1" s="1"/>
  <c r="E17" i="1"/>
  <c r="F17" i="1" s="1"/>
  <c r="F27" i="1" l="1"/>
  <c r="F14" i="1"/>
  <c r="F15" i="1" s="1"/>
</calcChain>
</file>

<file path=xl/sharedStrings.xml><?xml version="1.0" encoding="utf-8"?>
<sst xmlns="http://schemas.openxmlformats.org/spreadsheetml/2006/main" count="113" uniqueCount="80">
  <si>
    <t>Lakes at Centerra Metropolitan District Property Tax Calculator</t>
  </si>
  <si>
    <t>Enter the actual property value, choose Residential or Commercial / Nonresidential, and select the applicable Lakes at Centerra district / area. Use the manual mill inputs only for parcel-specific overlapping districts not shown.</t>
  </si>
  <si>
    <t>Inputs</t>
  </si>
  <si>
    <t>Summary</t>
  </si>
  <si>
    <t>Actual property value</t>
  </si>
  <si>
    <t>Enter the actual value from the Larimer County Assessor Notice of Valuation.</t>
  </si>
  <si>
    <t>Net actual value</t>
  </si>
  <si>
    <t>Manual actual value reduction/exemption</t>
  </si>
  <si>
    <t>Optional. Enter any verified exemption or reduction if applicable; leave 0 otherwise.</t>
  </si>
  <si>
    <t>Local assessed value</t>
  </si>
  <si>
    <t>District No. 1</t>
  </si>
  <si>
    <t>Select the applicable district/area.</t>
  </si>
  <si>
    <t>School assessed value</t>
  </si>
  <si>
    <t>Property classification</t>
  </si>
  <si>
    <t>Commercial / Nonresidential</t>
  </si>
  <si>
    <t>Select Residential or Commercial / Nonresidential.</t>
  </si>
  <si>
    <t>Selected district mills</t>
  </si>
  <si>
    <t>Local government assessment rate</t>
  </si>
  <si>
    <t>Applies to local government/non-school taxing authorities.</t>
  </si>
  <si>
    <t>Not separately added</t>
  </si>
  <si>
    <t>School assessment rate</t>
  </si>
  <si>
    <t>Applies to Thompson R2-J School District levies.</t>
  </si>
  <si>
    <t>Total district mills</t>
  </si>
  <si>
    <t>Additional non-school mills</t>
  </si>
  <si>
    <t>Optional manual adjustment for other overlapping non-school districts not shown.</t>
  </si>
  <si>
    <t>Total non-school mills</t>
  </si>
  <si>
    <t>Additional school mills</t>
  </si>
  <si>
    <t>Optional manual adjustment for school levy adjustments not shown.</t>
  </si>
  <si>
    <t>Total school mills</t>
  </si>
  <si>
    <t>Estimated annual property tax</t>
  </si>
  <si>
    <t>Estimated Property Tax Breakdown</t>
  </si>
  <si>
    <t>Estimated monthly equivalent</t>
  </si>
  <si>
    <t>Taxing authority</t>
  </si>
  <si>
    <t>Category</t>
  </si>
  <si>
    <t>Mill levy</t>
  </si>
  <si>
    <t>Assessment rate</t>
  </si>
  <si>
    <t>Assessed value</t>
  </si>
  <si>
    <t>Estimated annual tax</t>
  </si>
  <si>
    <t>Larimer County</t>
  </si>
  <si>
    <t>Local</t>
  </si>
  <si>
    <t>City of Loveland</t>
  </si>
  <si>
    <t>Thompson Valley Health Services District</t>
  </si>
  <si>
    <t>Larimer County Pest Control</t>
  </si>
  <si>
    <t>Northern Colorado Water Conservancy District</t>
  </si>
  <si>
    <t>Thompson R2-J School District</t>
  </si>
  <si>
    <t>School</t>
  </si>
  <si>
    <t>Lakes at Centerra Metropolitan District / Selected Area</t>
  </si>
  <si>
    <t>District add-on mill levy (not used)</t>
  </si>
  <si>
    <t>Manual additional non-school mills</t>
  </si>
  <si>
    <t>Manual additional school mills</t>
  </si>
  <si>
    <t>Total</t>
  </si>
  <si>
    <t>Notes</t>
  </si>
  <si>
    <t>Estimate only; confirm parcel-specific results against the applicable County Assessor/Treasurer records.</t>
  </si>
  <si>
    <t>Manual mill inputs can be used for parcel-specific overlapping districts not shown.</t>
  </si>
  <si>
    <t>Formula: Actual Value x Assessment Rate x Mill Levy / 1,000.</t>
  </si>
  <si>
    <t>District mill levies and assessment rates are sourced from the 2025 Abstract/County mill levy sources listed on the Rates &amp; Districts tab unless otherwise noted.</t>
  </si>
  <si>
    <t>Taxing Authority</t>
  </si>
  <si>
    <t>Mill Levy</t>
  </si>
  <si>
    <t>Assessment Rate Basis</t>
  </si>
  <si>
    <t>Source</t>
  </si>
  <si>
    <t>Selection</t>
  </si>
  <si>
    <t>Selected District Mill Levy</t>
  </si>
  <si>
    <t>Add-on Mill Levy</t>
  </si>
  <si>
    <t>Statement-style note</t>
  </si>
  <si>
    <t>Selected rate based on property classification</t>
  </si>
  <si>
    <t>Larimer County 2025 Abstract of Assessments &amp; Levies</t>
  </si>
  <si>
    <t>The Lakes at Centerra Metropolitan District No. 1</t>
  </si>
  <si>
    <t>District No. 2</t>
  </si>
  <si>
    <t>The Lakes at Centerra Metropolitan District No. 2</t>
  </si>
  <si>
    <t>District No. 3</t>
  </si>
  <si>
    <t>The Lakes at Centerra Metropolitan District No. 3</t>
  </si>
  <si>
    <t>Assessment Rate</t>
  </si>
  <si>
    <t>Rate</t>
  </si>
  <si>
    <t>Local Govt Residential</t>
  </si>
  <si>
    <t>School Residential</t>
  </si>
  <si>
    <t>Local Govt Commercial</t>
  </si>
  <si>
    <t>School Commercial</t>
  </si>
  <si>
    <t>Lakes at Centerra Consolidated Metropolitan District / Taxing Area</t>
  </si>
  <si>
    <t>Lakes at Centerra Consolidated Metropolitan District — Rates &amp; Districts</t>
  </si>
  <si>
    <t>Lakes at Centerra Consolidated District / Taxing Area Options — Statement Line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</si>
</sst>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00"/>
    <numFmt numFmtId="166" formatCode="\$#,##0.00"/>
  </numFmts>
  <fonts count="14">
    <font>
      <sz val="11"/>
      <name val="Carlito"/>
    </font>
    <font>
      <sz val="10"/>
      <name val="Aptos"/>
      <family val="2"/>
    </font>
    <font>
      <i/>
      <sz val="10"/>
      <color rgb="FF1F4E78"/>
      <name val="Aptos"/>
      <family val="2"/>
    </font>
    <font>
      <b/>
      <sz val="10"/>
      <color rgb="FF1F4E78"/>
      <name val="Aptos"/>
      <family val="2"/>
    </font>
    <font>
      <b/>
      <sz val="10"/>
      <name val="Aptos"/>
      <family val="2"/>
    </font>
    <font>
      <i/>
      <sz val="10"/>
      <color rgb="FF666666"/>
      <name val="Aptos"/>
      <family val="2"/>
    </font>
    <font>
      <b/>
      <sz val="10"/>
      <color rgb="FFFFFFFF"/>
      <name val="Aptos"/>
      <family val="2"/>
    </font>
    <font>
      <i/>
      <sz val="9"/>
      <color rgb="FF444444"/>
      <name val="Aptos"/>
      <family val="2"/>
    </font>
    <font>
      <b/>
      <sz val="13"/>
      <color rgb="FFFFFFFF"/>
      <name val="Aptos"/>
      <family val="2"/>
    </font>
    <font>
      <b/>
      <sz val="11"/>
      <name val="Carlito"/>
    </font>
    <font>
      <b/>
      <sz val="10"/>
      <name val="Aptos"/>
      <family val="2"/>
    </font>
    <font>
      <b/>
      <sz val="13"/>
      <color rgb="FFFFFFFF"/>
      <name val="Aptos"/>
      <family val="2"/>
    </font>
    <font>
      <b/>
      <sz val="16"/>
      <color rgb="FFFFFFFF"/>
      <name val="Aptos"/>
      <family val="2"/>
    </font>
    <font>
      <i/>
      <sz val="9"/>
      <color rgb="FF444444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EAF3F8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5B9BD5"/>
      </patternFill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4" fillId="4" borderId="0" xfId="0" applyFont="1" applyFill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7" fillId="0" borderId="0" xfId="0" applyFont="1" applyAlignment="1">
      <alignment vertical="top" wrapText="1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4" fillId="4" borderId="0" xfId="0" applyNumberFormat="1" applyFont="1" applyFill="1" applyAlignment="1">
      <alignment vertical="center"/>
    </xf>
    <xf numFmtId="165" fontId="1" fillId="3" borderId="0" xfId="0" applyNumberFormat="1" applyFont="1" applyFill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4" fillId="4" borderId="0" xfId="0" applyNumberFormat="1" applyFont="1" applyFill="1" applyAlignment="1">
      <alignment vertical="center"/>
    </xf>
    <xf numFmtId="166" fontId="1" fillId="0" borderId="0" xfId="0" applyNumberFormat="1" applyFont="1" applyAlignment="1">
      <alignment vertical="center"/>
    </xf>
    <xf numFmtId="166" fontId="4" fillId="4" borderId="0" xfId="0" applyNumberFormat="1" applyFont="1" applyFill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165" fontId="4" fillId="4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10" fontId="1" fillId="3" borderId="0" xfId="0" applyNumberFormat="1" applyFont="1" applyFill="1" applyAlignment="1">
      <alignment horizontal="right" vertical="center"/>
    </xf>
    <xf numFmtId="10" fontId="1" fillId="0" borderId="0" xfId="0" applyNumberFormat="1" applyFont="1" applyAlignment="1">
      <alignment vertical="center"/>
    </xf>
    <xf numFmtId="10" fontId="4" fillId="4" borderId="0" xfId="0" applyNumberFormat="1" applyFont="1" applyFill="1" applyAlignment="1">
      <alignment vertical="center"/>
    </xf>
    <xf numFmtId="166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2" fillId="2" borderId="0" xfId="0" applyFont="1" applyFill="1" applyAlignment="1">
      <alignment vertical="center" wrapText="1"/>
    </xf>
    <xf numFmtId="0" fontId="9" fillId="7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0" fontId="3" fillId="7" borderId="0" xfId="0" applyFont="1" applyFill="1"/>
    <xf numFmtId="0" fontId="9" fillId="0" borderId="0" xfId="0" applyFont="1"/>
    <xf numFmtId="0" fontId="3" fillId="7" borderId="0" xfId="0" applyFont="1" applyFill="1" applyAlignment="1">
      <alignment vertical="center"/>
    </xf>
    <xf numFmtId="166" fontId="3" fillId="7" borderId="0" xfId="0" applyNumberFormat="1" applyFont="1" applyFill="1" applyAlignment="1">
      <alignment vertical="center"/>
    </xf>
    <xf numFmtId="0" fontId="10" fillId="7" borderId="0" xfId="0" applyFont="1" applyFill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164" fontId="1" fillId="3" borderId="0" xfId="0" applyNumberFormat="1" applyFont="1" applyFill="1" applyAlignment="1" applyProtection="1">
      <alignment horizontal="right" vertical="center"/>
      <protection locked="0"/>
    </xf>
    <xf numFmtId="0" fontId="1" fillId="3" borderId="0" xfId="0" applyFont="1" applyFill="1" applyAlignment="1" applyProtection="1">
      <alignment horizontal="right" vertical="center" wrapText="1"/>
      <protection locked="0"/>
    </xf>
    <xf numFmtId="0" fontId="1" fillId="3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B6" sqref="B6:B13"/>
    </sheetView>
  </sheetViews>
  <sheetFormatPr defaultRowHeight="14.25"/>
  <cols>
    <col min="1" max="1" width="32" customWidth="1"/>
    <col min="2" max="2" width="24" customWidth="1"/>
    <col min="3" max="3" width="42" customWidth="1"/>
    <col min="4" max="4" width="12.125" customWidth="1"/>
    <col min="5" max="6" width="24" customWidth="1"/>
  </cols>
  <sheetData>
    <row r="1" spans="1:6" ht="30" customHeight="1">
      <c r="A1" s="43" t="s">
        <v>0</v>
      </c>
      <c r="B1" s="43"/>
      <c r="C1" s="43"/>
      <c r="D1" s="43"/>
      <c r="E1" s="43"/>
      <c r="F1" s="43"/>
    </row>
    <row r="2" spans="1:6" ht="15">
      <c r="A2" s="1"/>
      <c r="B2" s="1"/>
      <c r="C2" s="1"/>
      <c r="D2" s="1"/>
      <c r="E2" s="1"/>
      <c r="F2" s="1"/>
    </row>
    <row r="3" spans="1:6" ht="96" customHeight="1">
      <c r="A3" s="30" t="s">
        <v>1</v>
      </c>
      <c r="B3" s="42"/>
      <c r="C3" s="42"/>
      <c r="D3" s="42"/>
      <c r="E3" s="42"/>
      <c r="F3" s="42"/>
    </row>
    <row r="4" spans="1:6" ht="15">
      <c r="A4" s="1"/>
      <c r="B4" s="1"/>
      <c r="C4" s="1"/>
      <c r="D4" s="1"/>
      <c r="E4" s="1"/>
      <c r="F4" s="1"/>
    </row>
    <row r="5" spans="1:6" ht="21.95" customHeight="1">
      <c r="A5" s="35" t="s">
        <v>2</v>
      </c>
      <c r="B5" s="35"/>
      <c r="C5" s="35"/>
      <c r="D5" s="1"/>
      <c r="E5" s="35" t="s">
        <v>3</v>
      </c>
      <c r="F5" s="35"/>
    </row>
    <row r="6" spans="1:6" ht="26.1" customHeight="1">
      <c r="A6" s="2" t="s">
        <v>4</v>
      </c>
      <c r="B6" s="39">
        <v>600000</v>
      </c>
      <c r="C6" s="3" t="s">
        <v>5</v>
      </c>
      <c r="D6" s="1"/>
      <c r="E6" s="2" t="s">
        <v>6</v>
      </c>
      <c r="F6" s="9">
        <f>MAX(0,$B$6-$B$7)</f>
        <v>600000</v>
      </c>
    </row>
    <row r="7" spans="1:6" ht="26.1" customHeight="1">
      <c r="A7" s="2" t="s">
        <v>7</v>
      </c>
      <c r="B7" s="39">
        <v>0</v>
      </c>
      <c r="C7" s="3" t="s">
        <v>8</v>
      </c>
      <c r="D7" s="1"/>
      <c r="E7" s="2" t="s">
        <v>9</v>
      </c>
      <c r="F7" s="9">
        <f>F6*$B$10</f>
        <v>162000</v>
      </c>
    </row>
    <row r="8" spans="1:6" ht="26.1" customHeight="1">
      <c r="A8" s="2" t="s">
        <v>77</v>
      </c>
      <c r="B8" s="40" t="s">
        <v>10</v>
      </c>
      <c r="C8" s="3" t="s">
        <v>11</v>
      </c>
      <c r="D8" s="1"/>
      <c r="E8" s="2" t="s">
        <v>12</v>
      </c>
      <c r="F8" s="9">
        <f>F6*$B$11</f>
        <v>162000</v>
      </c>
    </row>
    <row r="9" spans="1:6" ht="26.1" customHeight="1">
      <c r="A9" s="2" t="s">
        <v>13</v>
      </c>
      <c r="B9" s="41" t="s">
        <v>14</v>
      </c>
      <c r="C9" s="3" t="s">
        <v>15</v>
      </c>
      <c r="D9" s="1"/>
      <c r="E9" s="2" t="s">
        <v>16</v>
      </c>
      <c r="F9" s="13">
        <f>VLOOKUP($B$8,'Rates &amp; Districts'!$G$3:$I$15,2,FALSE)</f>
        <v>0</v>
      </c>
    </row>
    <row r="10" spans="1:6" ht="26.1" customHeight="1">
      <c r="A10" s="2" t="s">
        <v>17</v>
      </c>
      <c r="B10" s="24">
        <f>IF($B$9="Residential",VLOOKUP("Local Govt Residential",'Rates &amp; Districts'!$A$31:$B$34,2,FALSE),VLOOKUP("Local Govt Commercial",'Rates &amp; Districts'!$A$31:$B$34,2,FALSE))</f>
        <v>0.27</v>
      </c>
      <c r="C10" s="3" t="s">
        <v>18</v>
      </c>
      <c r="D10" s="1"/>
      <c r="E10" s="2" t="s">
        <v>19</v>
      </c>
      <c r="F10" s="13">
        <f>VLOOKUP($B$8,'Rates &amp; Districts'!$G$3:$I$15,3,FALSE)</f>
        <v>0</v>
      </c>
    </row>
    <row r="11" spans="1:6" ht="26.1" customHeight="1">
      <c r="A11" s="2" t="s">
        <v>20</v>
      </c>
      <c r="B11" s="24">
        <f>IF($B$9="Residential",VLOOKUP("School Residential",'Rates &amp; Districts'!$A$31:$B$34,2,FALSE),VLOOKUP("School Commercial",'Rates &amp; Districts'!$A$31:$B$34,2,FALSE))</f>
        <v>0.27</v>
      </c>
      <c r="C11" s="3" t="s">
        <v>21</v>
      </c>
      <c r="D11" s="1"/>
      <c r="E11" s="2" t="s">
        <v>22</v>
      </c>
      <c r="F11" s="13">
        <f>SUM($F$9:$F$10)</f>
        <v>0</v>
      </c>
    </row>
    <row r="12" spans="1:6" ht="26.1" customHeight="1">
      <c r="A12" s="2" t="s">
        <v>23</v>
      </c>
      <c r="B12" s="12">
        <v>0</v>
      </c>
      <c r="C12" s="3" t="s">
        <v>24</v>
      </c>
      <c r="D12" s="1"/>
      <c r="E12" s="4" t="s">
        <v>25</v>
      </c>
      <c r="F12" s="22">
        <f>SUMIF($B$17:$B$26,"Local",$C$17:$C$26)+$B$12</f>
        <v>34.947000000000003</v>
      </c>
    </row>
    <row r="13" spans="1:6" ht="26.1" customHeight="1">
      <c r="A13" s="2" t="s">
        <v>26</v>
      </c>
      <c r="B13" s="12">
        <v>0</v>
      </c>
      <c r="C13" s="3" t="s">
        <v>27</v>
      </c>
      <c r="D13" s="1"/>
      <c r="E13" s="4" t="s">
        <v>28</v>
      </c>
      <c r="F13" s="22">
        <f>SUMIF($B$17:$B$26,"School",$C$17:$C$26)+$B$13</f>
        <v>44.835999999999999</v>
      </c>
    </row>
    <row r="14" spans="1:6" ht="15">
      <c r="A14" s="1"/>
      <c r="B14" s="1"/>
      <c r="C14" s="1"/>
      <c r="D14" s="1"/>
      <c r="E14" s="1" t="s">
        <v>29</v>
      </c>
      <c r="F14" s="27">
        <f>SUM($F$17:$F$26)</f>
        <v>12924.845999999998</v>
      </c>
    </row>
    <row r="15" spans="1:6" ht="24" customHeight="1">
      <c r="A15" s="35" t="s">
        <v>30</v>
      </c>
      <c r="B15" s="35"/>
      <c r="C15" s="35"/>
      <c r="D15" s="35"/>
      <c r="E15" s="35" t="s">
        <v>31</v>
      </c>
      <c r="F15" s="36">
        <f>F14/12</f>
        <v>1077.0704999999998</v>
      </c>
    </row>
    <row r="16" spans="1:6" ht="24" customHeight="1">
      <c r="A16" s="5" t="s">
        <v>32</v>
      </c>
      <c r="B16" s="5" t="s">
        <v>33</v>
      </c>
      <c r="C16" s="5" t="s">
        <v>34</v>
      </c>
      <c r="D16" s="5" t="s">
        <v>35</v>
      </c>
      <c r="E16" s="5" t="s">
        <v>36</v>
      </c>
      <c r="F16" s="5" t="s">
        <v>37</v>
      </c>
    </row>
    <row r="17" spans="1:6" ht="20.100000000000001" customHeight="1">
      <c r="A17" s="6" t="s">
        <v>38</v>
      </c>
      <c r="B17" s="6" t="s">
        <v>39</v>
      </c>
      <c r="C17" s="10">
        <f>VLOOKUP(A17,'Rates &amp; Districts'!$A$3:$C$8,3,FALSE)</f>
        <v>22.495999999999999</v>
      </c>
      <c r="D17" s="25">
        <f>$B$10</f>
        <v>0.27</v>
      </c>
      <c r="E17" s="14">
        <f>$F$7</f>
        <v>162000</v>
      </c>
      <c r="F17" s="16">
        <f t="shared" ref="F17:F26" si="0">E17*C17/1000</f>
        <v>3644.3519999999999</v>
      </c>
    </row>
    <row r="18" spans="1:6" ht="20.100000000000001" customHeight="1">
      <c r="A18" s="6" t="s">
        <v>40</v>
      </c>
      <c r="B18" s="6" t="s">
        <v>39</v>
      </c>
      <c r="C18" s="10">
        <f>VLOOKUP(A18,'Rates &amp; Districts'!$A$3:$C$8,3,FALSE)</f>
        <v>9.5640000000000001</v>
      </c>
      <c r="D18" s="25">
        <f>$B$10</f>
        <v>0.27</v>
      </c>
      <c r="E18" s="14">
        <f>$F$7</f>
        <v>162000</v>
      </c>
      <c r="F18" s="16">
        <f t="shared" si="0"/>
        <v>1549.3679999999999</v>
      </c>
    </row>
    <row r="19" spans="1:6" ht="20.100000000000001" customHeight="1">
      <c r="A19" s="6" t="s">
        <v>41</v>
      </c>
      <c r="B19" s="6" t="s">
        <v>39</v>
      </c>
      <c r="C19" s="10">
        <f>VLOOKUP(A19,'Rates &amp; Districts'!$A$3:$C$8,3,FALSE)</f>
        <v>1.7450000000000001</v>
      </c>
      <c r="D19" s="25">
        <f>$B$10</f>
        <v>0.27</v>
      </c>
      <c r="E19" s="14">
        <f>$F$7</f>
        <v>162000</v>
      </c>
      <c r="F19" s="16">
        <f t="shared" si="0"/>
        <v>282.69</v>
      </c>
    </row>
    <row r="20" spans="1:6" ht="20.100000000000001" customHeight="1">
      <c r="A20" s="6" t="s">
        <v>42</v>
      </c>
      <c r="B20" s="6" t="s">
        <v>39</v>
      </c>
      <c r="C20" s="10">
        <f>VLOOKUP(A20,'Rates &amp; Districts'!$A$3:$C$8,3,FALSE)</f>
        <v>0.14199999999999999</v>
      </c>
      <c r="D20" s="25">
        <f>$B$10</f>
        <v>0.27</v>
      </c>
      <c r="E20" s="14">
        <f>$F$7</f>
        <v>162000</v>
      </c>
      <c r="F20" s="16">
        <f t="shared" si="0"/>
        <v>23.003999999999998</v>
      </c>
    </row>
    <row r="21" spans="1:6" ht="20.100000000000001" customHeight="1">
      <c r="A21" s="6" t="s">
        <v>43</v>
      </c>
      <c r="B21" s="6" t="s">
        <v>39</v>
      </c>
      <c r="C21" s="10">
        <f>VLOOKUP(A21,'Rates &amp; Districts'!$A$3:$C$8,3,FALSE)</f>
        <v>1</v>
      </c>
      <c r="D21" s="25">
        <f>$B$10</f>
        <v>0.27</v>
      </c>
      <c r="E21" s="14">
        <f>$F$7</f>
        <v>162000</v>
      </c>
      <c r="F21" s="16">
        <f t="shared" si="0"/>
        <v>162</v>
      </c>
    </row>
    <row r="22" spans="1:6" ht="20.100000000000001" customHeight="1">
      <c r="A22" s="6" t="s">
        <v>44</v>
      </c>
      <c r="B22" s="6" t="s">
        <v>45</v>
      </c>
      <c r="C22" s="10">
        <f>VLOOKUP(A22,'Rates &amp; Districts'!$A$3:$C$8,3,FALSE)</f>
        <v>44.835999999999999</v>
      </c>
      <c r="D22" s="25">
        <f>$B$11</f>
        <v>0.27</v>
      </c>
      <c r="E22" s="14">
        <f>$F$8</f>
        <v>162000</v>
      </c>
      <c r="F22" s="16">
        <f t="shared" si="0"/>
        <v>7263.4319999999998</v>
      </c>
    </row>
    <row r="23" spans="1:6" ht="20.100000000000001" customHeight="1">
      <c r="A23" s="32" t="s">
        <v>46</v>
      </c>
      <c r="B23" s="6" t="s">
        <v>39</v>
      </c>
      <c r="C23" s="10">
        <f>$F$9</f>
        <v>0</v>
      </c>
      <c r="D23" s="25">
        <f>$B$10</f>
        <v>0.27</v>
      </c>
      <c r="E23" s="14">
        <f>$F$7</f>
        <v>162000</v>
      </c>
      <c r="F23" s="16">
        <f t="shared" si="0"/>
        <v>0</v>
      </c>
    </row>
    <row r="24" spans="1:6" ht="20.100000000000001" customHeight="1">
      <c r="A24" s="32" t="s">
        <v>47</v>
      </c>
      <c r="B24" s="6" t="s">
        <v>39</v>
      </c>
      <c r="C24" s="10">
        <f>$F$10</f>
        <v>0</v>
      </c>
      <c r="D24" s="25">
        <f>$B$10</f>
        <v>0.27</v>
      </c>
      <c r="E24" s="14">
        <f>$F$7</f>
        <v>162000</v>
      </c>
      <c r="F24" s="16">
        <f t="shared" si="0"/>
        <v>0</v>
      </c>
    </row>
    <row r="25" spans="1:6" ht="20.100000000000001" customHeight="1">
      <c r="A25" s="6" t="s">
        <v>48</v>
      </c>
      <c r="B25" s="6" t="s">
        <v>39</v>
      </c>
      <c r="C25" s="10">
        <f>$B$12</f>
        <v>0</v>
      </c>
      <c r="D25" s="25">
        <f>$B$10</f>
        <v>0.27</v>
      </c>
      <c r="E25" s="14">
        <f>$F$7</f>
        <v>162000</v>
      </c>
      <c r="F25" s="16">
        <f t="shared" si="0"/>
        <v>0</v>
      </c>
    </row>
    <row r="26" spans="1:6" ht="20.100000000000001" customHeight="1">
      <c r="A26" s="7" t="s">
        <v>49</v>
      </c>
      <c r="B26" s="7" t="s">
        <v>45</v>
      </c>
      <c r="C26" s="11">
        <f>$B$13</f>
        <v>0</v>
      </c>
      <c r="D26" s="26">
        <f>$B$11</f>
        <v>0.27</v>
      </c>
      <c r="E26" s="15">
        <f>$F$8</f>
        <v>162000</v>
      </c>
      <c r="F26" s="17">
        <f t="shared" si="0"/>
        <v>0</v>
      </c>
    </row>
    <row r="27" spans="1:6" ht="15">
      <c r="A27" s="1" t="s">
        <v>50</v>
      </c>
      <c r="B27" s="1"/>
      <c r="C27" s="28">
        <f>SUM(C17:C26)</f>
        <v>79.783000000000001</v>
      </c>
      <c r="D27" s="1"/>
      <c r="E27" s="1"/>
      <c r="F27" s="27">
        <f>SUM(F17:F26)</f>
        <v>12924.845999999998</v>
      </c>
    </row>
    <row r="28" spans="1:6" ht="15">
      <c r="A28" s="1"/>
      <c r="B28" s="1"/>
      <c r="C28" s="1"/>
      <c r="D28" s="1"/>
      <c r="E28" s="1"/>
      <c r="F28" s="1"/>
    </row>
    <row r="29" spans="1:6" ht="21.95" customHeight="1">
      <c r="A29" s="35" t="s">
        <v>51</v>
      </c>
      <c r="B29" s="35"/>
      <c r="C29" s="35"/>
      <c r="D29" s="35"/>
      <c r="E29" s="35"/>
      <c r="F29" s="35"/>
    </row>
    <row r="30" spans="1:6" ht="36">
      <c r="A30" s="8" t="s">
        <v>52</v>
      </c>
      <c r="B30" s="1"/>
      <c r="C30" s="1"/>
      <c r="D30" s="1"/>
      <c r="E30" s="1"/>
      <c r="F30" s="1"/>
    </row>
    <row r="31" spans="1:6" ht="24">
      <c r="A31" s="8" t="s">
        <v>53</v>
      </c>
      <c r="B31" s="19"/>
      <c r="C31" s="19"/>
      <c r="D31" s="19"/>
      <c r="E31" s="19"/>
      <c r="F31" s="19"/>
    </row>
    <row r="32" spans="1:6" ht="24" customHeight="1">
      <c r="A32" s="8" t="s">
        <v>54</v>
      </c>
      <c r="B32" s="19"/>
      <c r="C32" s="19"/>
      <c r="D32" s="19"/>
      <c r="E32" s="19"/>
      <c r="F32" s="19"/>
    </row>
    <row r="33" spans="1:6" ht="48">
      <c r="A33" s="38" t="s">
        <v>55</v>
      </c>
      <c r="B33" s="19"/>
      <c r="C33" s="19"/>
      <c r="D33" s="19"/>
      <c r="E33" s="19"/>
      <c r="F33" s="19"/>
    </row>
    <row r="34" spans="1:6" ht="24" customHeight="1">
      <c r="A34" s="8" t="s">
        <v>54</v>
      </c>
      <c r="B34" s="19"/>
      <c r="C34" s="19"/>
      <c r="D34" s="19"/>
      <c r="E34" s="19"/>
      <c r="F34" s="19"/>
    </row>
  </sheetData>
  <sheetProtection algorithmName="SHA-512" hashValue="cF9R3YBjr03nNBgXzA8GZTlZnanpRnoXE06I5vOuTmLUWqDs0nEcWLK+rV14nXoHZ4Zfn/n6GDmEkORjiYt1/g==" saltValue="bKaPt1K2IPVEM/ELYOvyHg==" spinCount="100000" sheet="1" objects="1" scenarios="1" selectLockedCells="1"/>
  <protectedRanges>
    <protectedRange algorithmName="SHA-512" hashValue="dGfUFFJxCbFV1BAn1uh5SSKscjFdHz8b0/sw5XB2o30dn/dvkNbkUA52lIy0cmMUb+y/APJ29GjLmxgskAdUXQ==" saltValue="70Lka3UcV78JOaXwrIfN0A==" spinCount="100000" sqref="B6:B13" name="Range1"/>
  </protectedRanges>
  <mergeCells count="2">
    <mergeCell ref="B3:F3"/>
    <mergeCell ref="A1:F1"/>
  </mergeCells>
  <dataValidations count="1">
    <dataValidation type="list" sqref="B9" xr:uid="{00000000-0002-0000-0000-000000000000}">
      <formula1>"Residential,Commercial / Nonresidential"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1000000}">
          <x14:formula1>
            <xm:f>'Rates &amp; Districts'!$G$3:$G$15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workbookViewId="0">
      <selection sqref="A1:E1"/>
    </sheetView>
  </sheetViews>
  <sheetFormatPr defaultRowHeight="14.25"/>
  <cols>
    <col min="1" max="1" width="34" customWidth="1"/>
    <col min="2" max="2" width="64" customWidth="1"/>
    <col min="3" max="3" width="6.625" customWidth="1"/>
    <col min="4" max="4" width="33" customWidth="1"/>
    <col min="5" max="5" width="42" customWidth="1"/>
    <col min="6" max="6" width="3" customWidth="1"/>
    <col min="7" max="7" width="28" customWidth="1"/>
    <col min="8" max="9" width="16" customWidth="1"/>
    <col min="10" max="10" width="46" customWidth="1"/>
  </cols>
  <sheetData>
    <row r="1" spans="1:10" ht="26.1" customHeight="1">
      <c r="A1" s="44" t="s">
        <v>78</v>
      </c>
      <c r="B1" s="44"/>
      <c r="C1" s="44"/>
      <c r="D1" s="44"/>
      <c r="E1" s="44"/>
      <c r="F1" s="1"/>
      <c r="G1" s="46" t="s">
        <v>79</v>
      </c>
      <c r="H1" s="45"/>
      <c r="I1" s="45"/>
      <c r="J1" s="45"/>
    </row>
    <row r="2" spans="1:10" ht="24" customHeight="1">
      <c r="A2" s="18" t="s">
        <v>56</v>
      </c>
      <c r="B2" s="18" t="s">
        <v>33</v>
      </c>
      <c r="C2" s="18" t="s">
        <v>57</v>
      </c>
      <c r="D2" s="18" t="s">
        <v>58</v>
      </c>
      <c r="E2" s="18" t="s">
        <v>59</v>
      </c>
      <c r="F2" s="1"/>
      <c r="G2" s="37" t="s">
        <v>60</v>
      </c>
      <c r="H2" s="37" t="s">
        <v>61</v>
      </c>
      <c r="I2" s="37" t="s">
        <v>62</v>
      </c>
      <c r="J2" s="31" t="s">
        <v>63</v>
      </c>
    </row>
    <row r="3" spans="1:10" ht="33.950000000000003" customHeight="1">
      <c r="A3" s="20" t="s">
        <v>38</v>
      </c>
      <c r="B3" s="20" t="s">
        <v>39</v>
      </c>
      <c r="C3" s="21">
        <v>22.495999999999999</v>
      </c>
      <c r="D3" s="20" t="s">
        <v>64</v>
      </c>
      <c r="E3" s="20" t="s">
        <v>65</v>
      </c>
      <c r="F3" s="20"/>
      <c r="G3" s="20" t="s">
        <v>10</v>
      </c>
      <c r="H3" s="21">
        <v>0</v>
      </c>
      <c r="I3" s="21">
        <v>0</v>
      </c>
      <c r="J3" s="23" t="s">
        <v>66</v>
      </c>
    </row>
    <row r="4" spans="1:10" ht="33.950000000000003" customHeight="1">
      <c r="A4" s="20" t="s">
        <v>40</v>
      </c>
      <c r="B4" s="20" t="s">
        <v>39</v>
      </c>
      <c r="C4" s="21">
        <v>9.5640000000000001</v>
      </c>
      <c r="D4" s="20" t="s">
        <v>64</v>
      </c>
      <c r="E4" s="20" t="s">
        <v>65</v>
      </c>
      <c r="F4" s="20"/>
      <c r="G4" s="20" t="s">
        <v>67</v>
      </c>
      <c r="H4" s="21">
        <v>89.042000000000002</v>
      </c>
      <c r="I4" s="21">
        <v>0</v>
      </c>
      <c r="J4" s="23" t="s">
        <v>68</v>
      </c>
    </row>
    <row r="5" spans="1:10" ht="33.950000000000003" customHeight="1">
      <c r="A5" s="20" t="s">
        <v>41</v>
      </c>
      <c r="B5" s="20" t="s">
        <v>39</v>
      </c>
      <c r="C5" s="21">
        <v>1.7450000000000001</v>
      </c>
      <c r="D5" s="20" t="s">
        <v>64</v>
      </c>
      <c r="E5" s="20" t="s">
        <v>65</v>
      </c>
      <c r="F5" s="20"/>
      <c r="G5" s="20" t="s">
        <v>69</v>
      </c>
      <c r="H5" s="21">
        <v>88.760999999999996</v>
      </c>
      <c r="I5" s="21">
        <v>0</v>
      </c>
      <c r="J5" s="23" t="s">
        <v>70</v>
      </c>
    </row>
    <row r="6" spans="1:10" ht="33.950000000000003" customHeight="1">
      <c r="A6" s="20" t="s">
        <v>42</v>
      </c>
      <c r="B6" s="20" t="s">
        <v>39</v>
      </c>
      <c r="C6" s="21">
        <v>0.14199999999999999</v>
      </c>
      <c r="D6" s="20" t="s">
        <v>64</v>
      </c>
      <c r="E6" s="20" t="s">
        <v>65</v>
      </c>
      <c r="F6" s="20"/>
      <c r="G6" s="20"/>
      <c r="H6" s="21"/>
      <c r="I6" s="21"/>
      <c r="J6" s="23"/>
    </row>
    <row r="7" spans="1:10" ht="33.950000000000003" customHeight="1">
      <c r="A7" s="20" t="s">
        <v>43</v>
      </c>
      <c r="B7" s="20" t="s">
        <v>39</v>
      </c>
      <c r="C7" s="21">
        <v>1</v>
      </c>
      <c r="D7" s="20" t="s">
        <v>64</v>
      </c>
      <c r="E7" s="20" t="s">
        <v>65</v>
      </c>
      <c r="F7" s="20"/>
      <c r="G7" s="20"/>
      <c r="H7" s="21"/>
      <c r="I7" s="21"/>
      <c r="J7" s="23"/>
    </row>
    <row r="8" spans="1:10" ht="33.950000000000003" customHeight="1">
      <c r="A8" s="20" t="s">
        <v>44</v>
      </c>
      <c r="B8" s="20" t="s">
        <v>45</v>
      </c>
      <c r="C8" s="21">
        <v>44.835999999999999</v>
      </c>
      <c r="D8" s="20" t="s">
        <v>64</v>
      </c>
      <c r="E8" s="20" t="s">
        <v>65</v>
      </c>
      <c r="F8" s="20"/>
      <c r="G8" s="20"/>
      <c r="H8" s="21"/>
      <c r="I8" s="21"/>
      <c r="J8" s="23"/>
    </row>
    <row r="9" spans="1:10" ht="33.950000000000003" customHeight="1">
      <c r="A9" s="20"/>
      <c r="B9" s="20"/>
      <c r="C9" s="20"/>
      <c r="D9" s="20"/>
      <c r="E9" s="20"/>
      <c r="F9" s="20"/>
      <c r="G9" s="20"/>
      <c r="H9" s="21"/>
      <c r="I9" s="21"/>
      <c r="J9" s="23"/>
    </row>
    <row r="10" spans="1:10" ht="33.950000000000003" customHeight="1">
      <c r="A10" s="20"/>
      <c r="B10" s="20"/>
      <c r="C10" s="20"/>
      <c r="D10" s="20"/>
      <c r="E10" s="20"/>
      <c r="F10" s="20"/>
      <c r="G10" s="20"/>
      <c r="H10" s="21"/>
      <c r="I10" s="21"/>
      <c r="J10" s="23"/>
    </row>
    <row r="11" spans="1:10" ht="33.950000000000003" customHeight="1">
      <c r="A11" s="20"/>
      <c r="B11" s="20"/>
      <c r="C11" s="20"/>
      <c r="D11" s="20"/>
      <c r="E11" s="20"/>
      <c r="F11" s="20"/>
      <c r="G11" s="20"/>
      <c r="H11" s="21"/>
      <c r="I11" s="21"/>
      <c r="J11" s="23"/>
    </row>
    <row r="12" spans="1:10" ht="33.950000000000003" customHeight="1">
      <c r="A12" s="20"/>
      <c r="B12" s="20"/>
      <c r="C12" s="20"/>
      <c r="D12" s="20"/>
      <c r="E12" s="20"/>
      <c r="F12" s="20"/>
      <c r="G12" s="20"/>
      <c r="H12" s="21"/>
      <c r="I12" s="21"/>
      <c r="J12" s="23"/>
    </row>
    <row r="13" spans="1:10" ht="33.950000000000003" customHeight="1">
      <c r="A13" s="20"/>
      <c r="B13" s="20"/>
      <c r="C13" s="20"/>
      <c r="D13" s="20"/>
      <c r="E13" s="20"/>
      <c r="F13" s="20"/>
      <c r="G13" s="20"/>
      <c r="H13" s="21"/>
      <c r="I13" s="21"/>
      <c r="J13" s="23"/>
    </row>
    <row r="14" spans="1:10" ht="33.950000000000003" customHeight="1">
      <c r="A14" s="20"/>
      <c r="B14" s="20"/>
      <c r="C14" s="20"/>
      <c r="D14" s="20"/>
      <c r="E14" s="20"/>
      <c r="F14" s="20"/>
      <c r="G14" s="20"/>
      <c r="H14" s="21"/>
      <c r="I14" s="21"/>
      <c r="J14" s="23"/>
    </row>
    <row r="15" spans="1:10" ht="33.950000000000003" customHeight="1">
      <c r="A15" s="20"/>
      <c r="B15" s="20"/>
      <c r="C15" s="20"/>
      <c r="D15" s="20"/>
      <c r="E15" s="20"/>
      <c r="F15" s="20"/>
      <c r="G15" s="20"/>
      <c r="H15" s="21"/>
      <c r="I15" s="21"/>
      <c r="J15" s="23"/>
    </row>
    <row r="16" spans="1:10" ht="15">
      <c r="A16" s="1"/>
      <c r="B16" s="1"/>
      <c r="C16" s="1"/>
      <c r="D16" s="1"/>
      <c r="E16" s="1"/>
      <c r="F16" s="1"/>
      <c r="G16" s="1"/>
      <c r="H16" s="1"/>
      <c r="I16" s="1"/>
    </row>
    <row r="17" spans="1:9" ht="15">
      <c r="A17" s="1"/>
      <c r="B17" s="1"/>
      <c r="C17" s="1"/>
      <c r="D17" s="1"/>
      <c r="E17" s="1"/>
      <c r="F17" s="1"/>
      <c r="G17" s="1"/>
      <c r="H17" s="1"/>
      <c r="I17" s="1"/>
    </row>
    <row r="18" spans="1:9" ht="15">
      <c r="A18" s="1"/>
      <c r="B18" s="1"/>
      <c r="C18" s="1"/>
      <c r="D18" s="1"/>
      <c r="E18" s="1"/>
      <c r="F18" s="1"/>
      <c r="G18" s="1"/>
      <c r="H18" s="1"/>
      <c r="I18" s="1"/>
    </row>
    <row r="19" spans="1:9" ht="15">
      <c r="A19" s="1"/>
      <c r="B19" s="1"/>
      <c r="C19" s="1"/>
      <c r="D19" s="1"/>
      <c r="E19" s="1"/>
      <c r="F19" s="1"/>
      <c r="G19" s="1"/>
      <c r="H19" s="1"/>
      <c r="I19" s="1"/>
    </row>
    <row r="20" spans="1:9" ht="15">
      <c r="A20" s="1"/>
      <c r="B20" s="1"/>
      <c r="C20" s="1"/>
      <c r="D20" s="1"/>
      <c r="E20" s="1"/>
      <c r="F20" s="1"/>
      <c r="G20" s="1"/>
      <c r="H20" s="1"/>
      <c r="I20" s="1"/>
    </row>
    <row r="21" spans="1:9" ht="15">
      <c r="A21" s="1"/>
      <c r="B21" s="1"/>
      <c r="C21" s="1"/>
      <c r="D21" s="1"/>
      <c r="E21" s="1"/>
      <c r="F21" s="1"/>
      <c r="G21" s="1"/>
      <c r="H21" s="1"/>
      <c r="I21" s="1"/>
    </row>
    <row r="22" spans="1:9" ht="15">
      <c r="A22" s="1"/>
      <c r="B22" s="1"/>
      <c r="C22" s="1"/>
      <c r="D22" s="1"/>
      <c r="E22" s="1"/>
      <c r="F22" s="1"/>
      <c r="G22" s="1"/>
      <c r="H22" s="1"/>
      <c r="I22" s="1"/>
    </row>
    <row r="23" spans="1:9" ht="15">
      <c r="A23" s="1"/>
      <c r="B23" s="1"/>
      <c r="C23" s="1"/>
      <c r="D23" s="1"/>
      <c r="E23" s="1"/>
      <c r="F23" s="1"/>
      <c r="G23" s="1"/>
      <c r="H23" s="1"/>
      <c r="I23" s="1"/>
    </row>
    <row r="24" spans="1:9" ht="15">
      <c r="A24" s="1"/>
      <c r="B24" s="1"/>
      <c r="C24" s="1"/>
      <c r="D24" s="1"/>
      <c r="E24" s="1"/>
      <c r="F24" s="1"/>
      <c r="G24" s="1"/>
      <c r="H24" s="1"/>
      <c r="I24" s="1"/>
    </row>
    <row r="25" spans="1:9" ht="15">
      <c r="A25" s="1"/>
      <c r="B25" s="1"/>
      <c r="C25" s="1"/>
      <c r="D25" s="1"/>
      <c r="E25" s="1"/>
      <c r="F25" s="1"/>
      <c r="G25" s="1"/>
      <c r="H25" s="1"/>
      <c r="I25" s="1"/>
    </row>
    <row r="26" spans="1:9" ht="15">
      <c r="A26" s="1"/>
      <c r="B26" s="1"/>
      <c r="C26" s="1"/>
      <c r="D26" s="1"/>
      <c r="E26" s="1"/>
      <c r="F26" s="1"/>
      <c r="G26" s="1"/>
      <c r="H26" s="1"/>
      <c r="I26" s="1"/>
    </row>
    <row r="27" spans="1:9" ht="15">
      <c r="A27" s="1"/>
      <c r="B27" s="1"/>
      <c r="C27" s="1"/>
      <c r="D27" s="1"/>
      <c r="E27" s="1"/>
      <c r="F27" s="1"/>
      <c r="G27" s="1"/>
      <c r="H27" s="1"/>
      <c r="I27" s="1"/>
    </row>
    <row r="28" spans="1:9" ht="15">
      <c r="A28" s="1"/>
      <c r="B28" s="1"/>
      <c r="C28" s="1"/>
      <c r="D28" s="1"/>
      <c r="E28" s="1"/>
      <c r="F28" s="1"/>
      <c r="G28" s="1"/>
      <c r="H28" s="1"/>
      <c r="I28" s="1"/>
    </row>
    <row r="29" spans="1:9" ht="15">
      <c r="A29" s="1"/>
      <c r="B29" s="1"/>
      <c r="C29" s="1"/>
      <c r="D29" s="1"/>
      <c r="E29" s="1"/>
      <c r="F29" s="1"/>
      <c r="G29" s="1"/>
      <c r="H29" s="1"/>
      <c r="I29" s="1"/>
    </row>
    <row r="30" spans="1:9" ht="20.100000000000001" customHeight="1">
      <c r="A30" s="33" t="s">
        <v>71</v>
      </c>
      <c r="B30" s="33" t="s">
        <v>72</v>
      </c>
      <c r="C30" s="1"/>
      <c r="D30" s="1"/>
      <c r="E30" s="1"/>
      <c r="F30" s="1"/>
      <c r="G30" s="1"/>
      <c r="H30" s="1"/>
      <c r="I30" s="1"/>
    </row>
    <row r="31" spans="1:9" ht="20.100000000000001" customHeight="1">
      <c r="A31" s="1" t="s">
        <v>73</v>
      </c>
      <c r="B31" s="29">
        <v>6.25E-2</v>
      </c>
      <c r="C31" s="1"/>
      <c r="D31" s="1"/>
      <c r="E31" s="1"/>
      <c r="F31" s="1"/>
      <c r="G31" s="1"/>
      <c r="H31" s="1"/>
      <c r="I31" s="1"/>
    </row>
    <row r="32" spans="1:9" ht="20.100000000000001" customHeight="1">
      <c r="A32" s="1" t="s">
        <v>74</v>
      </c>
      <c r="B32" s="29">
        <v>7.0499999999999993E-2</v>
      </c>
      <c r="C32" s="1"/>
      <c r="D32" s="1"/>
      <c r="E32" s="1"/>
      <c r="F32" s="1"/>
      <c r="G32" s="1"/>
      <c r="H32" s="1"/>
      <c r="I32" s="1"/>
    </row>
    <row r="33" spans="1:9" ht="20.100000000000001" customHeight="1">
      <c r="A33" s="1" t="s">
        <v>75</v>
      </c>
      <c r="B33" s="29">
        <v>0.27</v>
      </c>
      <c r="C33" s="1"/>
      <c r="D33" s="1"/>
      <c r="E33" s="1"/>
      <c r="F33" s="1"/>
      <c r="G33" s="1"/>
      <c r="H33" s="1"/>
      <c r="I33" s="1"/>
    </row>
    <row r="34" spans="1:9" ht="20.100000000000001" customHeight="1">
      <c r="A34" s="1" t="s">
        <v>76</v>
      </c>
      <c r="B34" s="29">
        <v>0.27</v>
      </c>
      <c r="C34" s="1"/>
      <c r="D34" s="1"/>
      <c r="E34" s="1"/>
      <c r="F34" s="1"/>
      <c r="G34" s="1"/>
      <c r="H34" s="1"/>
      <c r="I34" s="1"/>
    </row>
    <row r="36" spans="1:9" ht="15">
      <c r="A36" s="34"/>
      <c r="B36" s="23"/>
    </row>
    <row r="37" spans="1:9" ht="15">
      <c r="A37" s="34"/>
      <c r="B37" s="23"/>
    </row>
    <row r="38" spans="1:9" ht="15">
      <c r="A38" s="34"/>
      <c r="B38" s="23"/>
    </row>
  </sheetData>
  <sheetProtection algorithmName="SHA-512" hashValue="h0JohD1yM2mavH3eGAWXjwsXWH+57242nHtfd/cGmDvu45Z6K0UeqrlngUsIMTZzlPyp2h11dU6Z3KJ8BexljA==" saltValue="A0qgQCYZalGGTlYEQbIqSQ==" spinCount="100000" sheet="1" objects="1" scenarios="1" selectLockedCells="1"/>
  <mergeCells count="2">
    <mergeCell ref="G1:J1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6AB3B2F1E1F4BA5BAB908A025680B" ma:contentTypeVersion="15" ma:contentTypeDescription="Create a new document." ma:contentTypeScope="" ma:versionID="3bcf5a83d2f37c6bf14c641dd5172ee9">
  <xsd:schema xmlns:xsd="http://www.w3.org/2001/XMLSchema" xmlns:xs="http://www.w3.org/2001/XMLSchema" xmlns:p="http://schemas.microsoft.com/office/2006/metadata/properties" xmlns:ns2="16a888e7-a4e3-44a5-8458-3de430eb06da" xmlns:ns3="dcc18baa-2c26-400c-932d-34cf9cafd77e" targetNamespace="http://schemas.microsoft.com/office/2006/metadata/properties" ma:root="true" ma:fieldsID="e3994850fbaceaf4e0149fc9e114a4b0" ns2:_="" ns3:_="">
    <xsd:import namespace="16a888e7-a4e3-44a5-8458-3de430eb06da"/>
    <xsd:import namespace="dcc18baa-2c26-400c-932d-34cf9cafd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888e7-a4e3-44a5-8458-3de430eb0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33ee95-4ae4-497c-a69b-295e61a787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18baa-2c26-400c-932d-34cf9cafd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a969ccc-515c-4bfc-bb52-1a0ef462030a}" ma:internalName="TaxCatchAll" ma:showField="CatchAllData" ma:web="dcc18baa-2c26-400c-932d-34cf9cafd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c18baa-2c26-400c-932d-34cf9cafd77e" xsi:nil="true"/>
    <lcf76f155ced4ddcb4097134ff3c332f xmlns="16a888e7-a4e3-44a5-8458-3de430eb06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E473C8-DACF-4D1A-82C3-108DD34CC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a888e7-a4e3-44a5-8458-3de430eb06da"/>
    <ds:schemaRef ds:uri="dcc18baa-2c26-400c-932d-34cf9cafd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894F0B-DB27-421B-A944-CB8FFE47A2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1F5AAA-2A70-492B-9FFC-5FBFEE9A8229}">
  <ds:schemaRefs>
    <ds:schemaRef ds:uri="http://schemas.microsoft.com/office/infopath/2007/PartnerControls"/>
    <ds:schemaRef ds:uri="http://www.w3.org/XML/1998/namespace"/>
    <ds:schemaRef ds:uri="16a888e7-a4e3-44a5-8458-3de430eb06da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dcc18baa-2c26-400c-932d-34cf9cafd77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Rates &amp; Districts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Jake Downing</cp:lastModifiedBy>
  <cp:revision/>
  <dcterms:created xsi:type="dcterms:W3CDTF">2026-05-18T20:47:28Z</dcterms:created>
  <dcterms:modified xsi:type="dcterms:W3CDTF">2026-05-26T17:21:59Z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0x0101001126AB3B2F1E1F4BA5BAB908A025680B</vt:lpwstr>
  </property>
  <property fmtid="{D5CDD505-2E9C-101B-9397-08002B2CF9AE}" pid="3" name="MediaServiceImageTags">
    <vt:lpwstr/>
  </property>
</Properties>
</file>